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sumptions &amp; Model" sheetId="1" state="visible" r:id="rId3"/>
    <sheet name="Per-User Economics" sheetId="2" state="visible" r:id="rId4"/>
    <sheet name="Investor Summary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<sst xmlns="http://schemas.openxmlformats.org/spreadsheetml/2006/main" count="203" uniqueCount="198">
  <si>
    <t xml:space="preserve">LAUNCHPAD INC.  —  INVESTOR FINANCIAL MODEL</t>
  </si>
  <si>
    <t xml:space="preserve">Revised Revenue Model  //  Pre-Seed $250K Raise  //  3x Investor Return Analysis</t>
  </si>
  <si>
    <t xml:space="preserve">ASSUMPTION / DRIVER</t>
  </si>
  <si>
    <t xml:space="preserve">Y1 (2026)</t>
  </si>
  <si>
    <t xml:space="preserve">Y2 (2027)</t>
  </si>
  <si>
    <t xml:space="preserve">Y3 (2028)</t>
  </si>
  <si>
    <t xml:space="preserve">Y4 (2029)</t>
  </si>
  <si>
    <t xml:space="preserve">Y5 (2030)</t>
  </si>
  <si>
    <t xml:space="preserve">Notes</t>
  </si>
  <si>
    <t xml:space="preserve">//01  PLATFORM USER GROWTH</t>
  </si>
  <si>
    <t xml:space="preserve">Total Active Creatives</t>
  </si>
  <si>
    <t xml:space="preserve">Source: RI geo-phase launch → NE expansion. Conservative 2.5x Y1→Y2.</t>
  </si>
  <si>
    <t xml:space="preserve">Total Active Clients</t>
  </si>
  <si>
    <t xml:space="preserve">~40% of creative base. Clients scale as marketplace density grows.</t>
  </si>
  <si>
    <t xml:space="preserve">Monthly Transactions (platform-wide)</t>
  </si>
  <si>
    <t xml:space="preserve">Avg hires/month. 40 = ~0.67 hires/active client/mo at launch.</t>
  </si>
  <si>
    <t xml:space="preserve">Avg Project Size ($)</t>
  </si>
  <si>
    <t xml:space="preserve">Blended avg. RI creative market: photography $500-$2K, video $1K-$5K.</t>
  </si>
  <si>
    <t xml:space="preserve">LaunchDeck % of Transactions</t>
  </si>
  <si>
    <t xml:space="preserve">Multi-creative bookings as % of total. Grows as product matures.</t>
  </si>
  <si>
    <t xml:space="preserve">Pro Tier Subscribers (Creatives)</t>
  </si>
  <si>
    <t xml:space="preserve">~17% of creatives upgrade to Pro in Y1. Industry avg SaaS conversion: 2-5% freemium.</t>
  </si>
  <si>
    <t xml:space="preserve">Monthly Feed Boosts Purchased</t>
  </si>
  <si>
    <t xml:space="preserve">Avg boosts/month across platform. Scales with feed activity &amp; creative density.</t>
  </si>
  <si>
    <t xml:space="preserve">//02  REVISED REVENUE MODEL  (Investor-Ready Pricing)</t>
  </si>
  <si>
    <t xml:space="preserve">— STREAM 1: Tiered Transaction Fee (Client-Side) —</t>
  </si>
  <si>
    <t xml:space="preserve">    Projects &lt; $500 → Flat $15 fee</t>
  </si>
  <si>
    <t xml:space="preserve">Flat fee keeps creator-friendly promise on small projects. Old model: $10.</t>
  </si>
  <si>
    <t xml:space="preserve">    Projects $500-$2K → 10% of project value</t>
  </si>
  <si>
    <t xml:space="preserve">% charged to CLIENT not creative. Industry avg: Upwork 5-20%, Fiverr 5.5%+20%.</t>
  </si>
  <si>
    <t xml:space="preserve">    Projects &gt; $2K → 8% of project value (volume discount)</t>
  </si>
  <si>
    <t xml:space="preserve">Slightly lower % for larger deals to stay competitive on enterprise/brand clients.</t>
  </si>
  <si>
    <t xml:space="preserve">  % of txns &lt; $500 / $500-2K / &gt;$2K (must = 100%)</t>
  </si>
  <si>
    <t xml:space="preserve">Blended mix assumption. Adjust as real transaction data comes in.</t>
  </si>
  <si>
    <t xml:space="preserve">  → Blended Avg Fee Per Transaction</t>
  </si>
  <si>
    <t xml:space="preserve">Weighted blend of 3 fee tiers. Key investor metric: ~$46-80/txn vs old $10-30.</t>
  </si>
  <si>
    <t xml:space="preserve">  → Annual Transaction Revenue</t>
  </si>
  <si>
    <t xml:space="preserve">— STREAM 2: Pro Tier Subscription —</t>
  </si>
  <si>
    <t xml:space="preserve">    Monthly Pro Price</t>
  </si>
  <si>
    <t xml:space="preserve">Pro: $29/mo or $290/yr. Founding Creative lock: $19/mo for beta cohort + first 100 RI Pros.</t>
  </si>
  <si>
    <t xml:space="preserve">  → Annual Pro Subscription Revenue</t>
  </si>
  <si>
    <t xml:space="preserve">— STREAM 3: Promoted Posts (Feed Boosts) —</t>
  </si>
  <si>
    <t xml:space="preserve">    Avg Boost Price ($)</t>
  </si>
  <si>
    <t xml:space="preserve">Blended avg of Basic $5, Market $15, Regional $25 boosts.</t>
  </si>
  <si>
    <t xml:space="preserve">  → Annual Boost Revenue</t>
  </si>
  <si>
    <t xml:space="preserve">— STREAM 4: LaunchDeck Coordination Fee —</t>
  </si>
  <si>
    <t xml:space="preserve">    Avg LaunchDeck Fee ($)</t>
  </si>
  <si>
    <t xml:space="preserve">Blended avg: $35 (2-3 creatives) / $50 (4-5 creatives). Charged to client.</t>
  </si>
  <si>
    <t xml:space="preserve">  → Annual LaunchDeck Revenue</t>
  </si>
  <si>
    <t xml:space="preserve">//03  TOTAL REVENUE  &amp;  GROSS MARGIN</t>
  </si>
  <si>
    <t xml:space="preserve">TOTAL GROSS REVENUE</t>
  </si>
  <si>
    <t xml:space="preserve">    Platform COGS (hosting, Stripe fees, support)</t>
  </si>
  <si>
    <t xml:space="preserve">~12% of revenue. Stripe 2.9%+$0.30/txn, Supabase, infra, support.</t>
  </si>
  <si>
    <t xml:space="preserve">GROSS PROFIT</t>
  </si>
  <si>
    <t xml:space="preserve">GROSS MARGIN %</t>
  </si>
  <si>
    <t xml:space="preserve">Target: 80%+ gross margin (SaaS/marketplace benchmark investors look for)</t>
  </si>
  <si>
    <t xml:space="preserve">//04  OPERATING EXPENSES</t>
  </si>
  <si>
    <t xml:space="preserve">Engineering (Bryce + contractors)</t>
  </si>
  <si>
    <t xml:space="preserve">Bryce ~$500/mo (deferred equity). Scales with funding &amp; hires.</t>
  </si>
  <si>
    <t xml:space="preserve">Marketing &amp; User Acquisition</t>
  </si>
  <si>
    <t xml:space="preserve">Primary spend lane: RI launch, events, social, creator partnerships, referrals.</t>
  </si>
  <si>
    <t xml:space="preserve">Founder Compensation (deferred Y1)</t>
  </si>
  <si>
    <t xml:space="preserve">David + Abby. Deferred in Y1 per Founders Agreement. Activates post-revenue.</t>
  </si>
  <si>
    <t xml:space="preserve">G&amp;A (legal, accounting, insurance, ops)</t>
  </si>
  <si>
    <t xml:space="preserve">~$400/mo Y1 (legal, accounting, insurance). Grows with team &amp; compliance.</t>
  </si>
  <si>
    <t xml:space="preserve">TOTAL OPEX</t>
  </si>
  <si>
    <t xml:space="preserve">EBITDA (Gross Profit - OPEX)</t>
  </si>
  <si>
    <t xml:space="preserve">EBITDA MARGIN %</t>
  </si>
  <si>
    <t xml:space="preserve">//05  INVESTOR RETURN ANALYSIS  —  $250K Pre-Seed</t>
  </si>
  <si>
    <t xml:space="preserve">Investment Amount</t>
  </si>
  <si>
    <t xml:space="preserve">Pre-seed raise target. SAFE structure at valuation cap.</t>
  </si>
  <si>
    <t xml:space="preserve">SAFE Valuation Cap</t>
  </si>
  <si>
    <t xml:space="preserve">$1.75M cap = ~14.3% equity at conversion. Investor-friendly pre-seed range.</t>
  </si>
  <si>
    <t xml:space="preserve">Implied Ownership at Conversion %</t>
  </si>
  <si>
    <t xml:space="preserve">Revenue Multiple for Exit (conservative)</t>
  </si>
  <si>
    <t xml:space="preserve">4x revenue is conservative for SaaS/marketplace. Comps: 6-12x at growth stage.</t>
  </si>
  <si>
    <t xml:space="preserve">Implied Company Value at Y3 Exit</t>
  </si>
  <si>
    <t xml:space="preserve">Y3 revenue × exit multiple. Conservative floor scenario.</t>
  </si>
  <si>
    <t xml:space="preserve">Implied Company Value at Y5 Exit</t>
  </si>
  <si>
    <t xml:space="preserve">Y5 revenue × exit multiple. Base case scenario.</t>
  </si>
  <si>
    <t xml:space="preserve">→ Investor Return at Y3 Exit ($ value)</t>
  </si>
  <si>
    <t xml:space="preserve">Investor's % ownership × Y3 company value</t>
  </si>
  <si>
    <t xml:space="preserve">→ Investor Return Multiple at Y3</t>
  </si>
  <si>
    <t xml:space="preserve">Target: 3x minimum. Investors said 3x = floor, 10x = exciting.</t>
  </si>
  <si>
    <t xml:space="preserve">→ Investor Return at Y5 Exit ($ value)</t>
  </si>
  <si>
    <t xml:space="preserve">→ Investor Return Multiple at Y5</t>
  </si>
  <si>
    <t xml:space="preserve">LAUNCHPAD INC.  —  PER-USER UNIT ECONOMICS</t>
  </si>
  <si>
    <t xml:space="preserve">What does each user type generate for LaunchPad annually?</t>
  </si>
  <si>
    <t xml:space="preserve">//01  CREATIVE (FREE TIER)</t>
  </si>
  <si>
    <t xml:space="preserve">METRIC</t>
  </si>
  <si>
    <t xml:space="preserve">Y1</t>
  </si>
  <si>
    <t xml:space="preserve">Y2</t>
  </si>
  <si>
    <t xml:space="preserve">Y3</t>
  </si>
  <si>
    <t xml:space="preserve">Avg hires facilitated per creative/yr</t>
  </si>
  <si>
    <t xml:space="preserve">Conservative. 1 hire every 3-4 months in Y1.</t>
  </si>
  <si>
    <t xml:space="preserve">Avg transaction fee per hire ($)</t>
  </si>
  <si>
    <t xml:space="preserve">Blended fee per txn under revised tiered model (client-side).</t>
  </si>
  <si>
    <t xml:space="preserve">→ Revenue per Free Creative/yr</t>
  </si>
  <si>
    <t xml:space="preserve">Feed boosts purchased per creative/yr</t>
  </si>
  <si>
    <t xml:space="preserve">Avg boost price</t>
  </si>
  <si>
    <t xml:space="preserve">→ Boost Revenue per Free Creative/yr</t>
  </si>
  <si>
    <t xml:space="preserve">TOTAL ARPU — Free Creative (Annual)</t>
  </si>
  <si>
    <t xml:space="preserve">ARPU = Average Revenue Per User. Key investor metric.</t>
  </si>
  <si>
    <t xml:space="preserve">//02  CREATIVE (PRO TIER)</t>
  </si>
  <si>
    <t xml:space="preserve">Pro subscription revenue/yr</t>
  </si>
  <si>
    <t xml:space="preserve">$29/mo x 12. Founding cohort locked at $19/mo.</t>
  </si>
  <si>
    <t xml:space="preserve">Avg hires per Pro creative/yr (higher — more active)</t>
  </si>
  <si>
    <t xml:space="preserve">→ Transaction revenue from Pro creative</t>
  </si>
  <si>
    <t xml:space="preserve">Boosts/yr (Pro creatives boost 2x more)</t>
  </si>
  <si>
    <t xml:space="preserve">→ Boost revenue from Pro creative</t>
  </si>
  <si>
    <t xml:space="preserve">TOTAL ARPU — Pro Creative (Annual)</t>
  </si>
  <si>
    <t xml:space="preserve">Pro ARPU 3-4x higher than free. Upsell story for investors.</t>
  </si>
  <si>
    <t xml:space="preserve">//03  CLIENT-SIDE ARPU</t>
  </si>
  <si>
    <t xml:space="preserve">Avg hires per client/yr</t>
  </si>
  <si>
    <t xml:space="preserve">Avg fee per hire (client-side tiered %)</t>
  </si>
  <si>
    <t xml:space="preserve">LaunchDeck bookings per client/yr</t>
  </si>
  <si>
    <t xml:space="preserve">LaunchDeck fee per booking</t>
  </si>
  <si>
    <t xml:space="preserve">TOTAL ARPU — Client (Annual)</t>
  </si>
  <si>
    <t xml:space="preserve">//04  LTV vs CAC  (Lifetime Value vs Cost to Acquire)</t>
  </si>
  <si>
    <t xml:space="preserve">Avg user lifetime (years)</t>
  </si>
  <si>
    <t xml:space="preserve">Conservative 3yr LTV. Marketplace stickiness often 5+ yrs.</t>
  </si>
  <si>
    <t xml:space="preserve">LTV — Free Creative</t>
  </si>
  <si>
    <t xml:space="preserve">LTV — Pro Creative</t>
  </si>
  <si>
    <t xml:space="preserve">LTV — Client</t>
  </si>
  <si>
    <t xml:space="preserve">Estimated CAC (Cost to Acquire User)</t>
  </si>
  <si>
    <t xml:space="preserve">Blended CAC across social, referral, events. Y1 est. $35/user.</t>
  </si>
  <si>
    <t xml:space="preserve">LTV:CAC Ratio — Free Creative</t>
  </si>
  <si>
    <t xml:space="preserve">Target: 3x+. SaaS benchmark: 3-5x healthy, 5x+ strong.</t>
  </si>
  <si>
    <t xml:space="preserve">LTV:CAC Ratio — Pro Creative</t>
  </si>
  <si>
    <t xml:space="preserve">LTV:CAC Ratio — Client</t>
  </si>
  <si>
    <t xml:space="preserve">LAUNCHPAD INC.  —  INVESTOR SUMMARY</t>
  </si>
  <si>
    <t xml:space="preserve">Pre-Seed Ask: $250,000  //  SAFE  //  $1.75M Valuation Cap  //  Delaware C Corp</t>
  </si>
  <si>
    <t xml:space="preserve">THE PROBLEM WE SOLVE</t>
  </si>
  <si>
    <t xml:space="preserve">Fiverr/Upwork charge 20%+ and only support remote digital work.</t>
  </si>
  <si>
    <t xml:space="preserve">No platform exists to book a full local production team (photographer + videographer + editor) in one transaction.</t>
  </si>
  <si>
    <t xml:space="preserve">Creatives lose 20%+ of every project to platform fees. Clients spend hours coordinating multiple vendors separately.</t>
  </si>
  <si>
    <t xml:space="preserve">OUR ANSWER  —  LAUNCHPAD</t>
  </si>
  <si>
    <t xml:space="preserve">Local-first creative marketplace. Flat tiered fees charged to clients, not creatives.</t>
  </si>
  <si>
    <t xml:space="preserve">LaunchDeck: Industry-first feature — book up to 5 creatives in ONE transaction for a coordinated production.</t>
  </si>
  <si>
    <t xml:space="preserve">Geo-phased: Rhode Island → New England → National. Deep market density before expanding.</t>
  </si>
  <si>
    <t xml:space="preserve">TRACTION &amp; STATUS</t>
  </si>
  <si>
    <t xml:space="preserve">STATUS</t>
  </si>
  <si>
    <t xml:space="preserve">Live App</t>
  </si>
  <si>
    <t xml:space="preserve">iOS — TestFlight Build 4</t>
  </si>
  <si>
    <t xml:space="preserve">Beta Users</t>
  </si>
  <si>
    <t xml:space="preserve">42 Active</t>
  </si>
  <si>
    <t xml:space="preserve">Tech Stack</t>
  </si>
  <si>
    <t xml:space="preserve">React Native / Expo / Supabase</t>
  </si>
  <si>
    <t xml:space="preserve">Head of Engineering</t>
  </si>
  <si>
    <t xml:space="preserve">Bryce (active, deferred equity)</t>
  </si>
  <si>
    <t xml:space="preserve">Incorporation</t>
  </si>
  <si>
    <t xml:space="preserve">Delaware C Corp — Filed June 2026</t>
  </si>
  <si>
    <t xml:space="preserve">Founders</t>
  </si>
  <si>
    <t xml:space="preserve">David Cambranes (CEO) + Abigail Cambranes (CAO)</t>
  </si>
  <si>
    <t xml:space="preserve">REVENUE STREAMS (4 LANES)</t>
  </si>
  <si>
    <t xml:space="preserve">STREAM</t>
  </si>
  <si>
    <t xml:space="preserve">MODEL</t>
  </si>
  <si>
    <t xml:space="preserve">Y1 EST.</t>
  </si>
  <si>
    <t xml:space="preserve">Y3 EST.</t>
  </si>
  <si>
    <t xml:space="preserve">WHY IT WORKS</t>
  </si>
  <si>
    <t xml:space="preserve">01  Transaction Fee</t>
  </si>
  <si>
    <t xml:space="preserve">Tiered % (client-side)</t>
  </si>
  <si>
    <t xml:space="preserve">Scales directly with marketplace volume. Client pays, creative earns full rate.</t>
  </si>
  <si>
    <t xml:space="preserve">02  Pro Subscription</t>
  </si>
  <si>
    <t xml:space="preserve">$19/mo recurring</t>
  </si>
  <si>
    <t xml:space="preserve">Predictable MRR. Higher ARPU. Pro users 3-4x more active.</t>
  </si>
  <si>
    <t xml:space="preserve">03  Feed Boosts</t>
  </si>
  <si>
    <t xml:space="preserve">Promoted posts</t>
  </si>
  <si>
    <t xml:space="preserve">Feed monetization flywheel. More users = more boost value.</t>
  </si>
  <si>
    <t xml:space="preserve">04  LaunchDeck Fee</t>
  </si>
  <si>
    <t xml:space="preserve">$35-$50/production</t>
  </si>
  <si>
    <t xml:space="preserve">Unique to LaunchPad. Zero competition. Premium convenience fee.</t>
  </si>
  <si>
    <t xml:space="preserve">TOTAL REVENUE</t>
  </si>
  <si>
    <t xml:space="preserve">KEY INVESTOR METRICS</t>
  </si>
  <si>
    <t xml:space="preserve">Y5</t>
  </si>
  <si>
    <t xml:space="preserve">BENCHMARK</t>
  </si>
  <si>
    <t xml:space="preserve">Gross Margin %</t>
  </si>
  <si>
    <t xml:space="preserve">Target: 80%+ (SaaS benchmark)</t>
  </si>
  <si>
    <t xml:space="preserve">EBITDA Margin %</t>
  </si>
  <si>
    <t xml:space="preserve">Negative early = normal. Path to 20%+ by Y4.</t>
  </si>
  <si>
    <t xml:space="preserve">ARPU — Free Creative ($/yr)</t>
  </si>
  <si>
    <t xml:space="preserve">ARPU — Pro Creative ($/yr)</t>
  </si>
  <si>
    <t xml:space="preserve">Pro = 3-4x ARPU uplift</t>
  </si>
  <si>
    <t xml:space="preserve">LTV:CAC — Pro Creative</t>
  </si>
  <si>
    <t xml:space="preserve">Target 3x+. Strong = 5x+</t>
  </si>
  <si>
    <t xml:space="preserve">3X RETURN SCENARIO  (What Investors Asked For)</t>
  </si>
  <si>
    <t xml:space="preserve">Investment</t>
  </si>
  <si>
    <t xml:space="preserve">$250,000</t>
  </si>
  <si>
    <t xml:space="preserve">Valuation Cap</t>
  </si>
  <si>
    <t xml:space="preserve">$1,750,000</t>
  </si>
  <si>
    <t xml:space="preserve">Implied Ownership</t>
  </si>
  <si>
    <t xml:space="preserve">Y3 Company Value (4x rev)</t>
  </si>
  <si>
    <t xml:space="preserve">Y5 Company Value (4x rev)</t>
  </si>
  <si>
    <t xml:space="preserve">→ Investor $ Return at Y3</t>
  </si>
  <si>
    <t xml:space="preserve">→ Return Multiple at Y3</t>
  </si>
  <si>
    <t xml:space="preserve">→ Investor $ Return at Y5</t>
  </si>
  <si>
    <t xml:space="preserve">→ Return Multiple at Y5</t>
  </si>
  <si>
    <t xml:space="preserve">"We built the platform we wished existed. Creatives keep more. Clients get more. LaunchPad grows with every transaction."  — David &amp; Abigail Cambranes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</si>
</sst>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"/>
    <numFmt numFmtId="166" formatCode="\$#,##0;&quot;($&quot;#,##0\);\-"/>
    <numFmt numFmtId="167" formatCode="0.0%"/>
    <numFmt numFmtId="168" formatCode="0.0\x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i val="true"/>
      <sz val="10"/>
      <color rgb="FFC59E52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sz val="10"/>
      <color rgb="FF000000"/>
      <name val="Arial"/>
      <family val="0"/>
      <charset val="1"/>
    </font>
    <font>
      <i val="true"/>
      <sz val="9"/>
      <color rgb="FF888888"/>
      <name val="Arial"/>
      <family val="0"/>
      <charset val="1"/>
    </font>
    <font>
      <b val="true"/>
      <i val="true"/>
      <sz val="9"/>
      <color rgb="FF1A7A3F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b val="true"/>
      <i val="true"/>
      <sz val="10"/>
      <color rgb="FFC59E52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0D0D0D"/>
        <bgColor rgb="FF000000"/>
      </patternFill>
    </fill>
    <fill>
      <patternFill patternType="solid">
        <fgColor rgb="FFF5F5F5"/>
        <bgColor rgb="FFFFFFFF"/>
      </patternFill>
    </fill>
    <fill>
      <patternFill patternType="solid">
        <fgColor rgb="FFFFFFFF"/>
        <bgColor rgb="FFF5F5F5"/>
      </patternFill>
    </fill>
    <fill>
      <patternFill patternType="solid">
        <fgColor rgb="FFF5EDD6"/>
        <bgColor rgb="FFF5F5F5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 diagonalUp="false" diagonalDown="false">
      <left/>
      <right/>
      <top/>
      <bottom style="medium">
        <color rgb="FFC59E52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0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0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9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0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9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0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8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8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8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8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9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8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8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0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0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0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1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A7A3F"/>
      <rgbColor rgb="FF000080"/>
      <rgbColor rgb="FF808000"/>
      <rgbColor rgb="FF800080"/>
      <rgbColor rgb="FF008080"/>
      <rgbColor rgb="FFC0C0C0"/>
      <rgbColor rgb="FF888888"/>
      <rgbColor rgb="FF9999FF"/>
      <rgbColor rgb="FF993366"/>
      <rgbColor rgb="FFF5EDD6"/>
      <rgbColor rgb="FFF5F5F5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C59E52"/>
      <rgbColor rgb="FF003366"/>
      <rgbColor rgb="FF339966"/>
      <rgbColor rgb="FF0D0D0D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8"/>
    <col collapsed="false" customWidth="true" hidden="false" outlineLevel="0" max="8" min="2" style="1" width="16"/>
  </cols>
  <sheetData>
    <row r="1" customFormat="false" ht="27.7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3"/>
    </row>
    <row r="4" customFormat="false" ht="15" hidden="false" customHeight="true" outlineLevel="0" collapsed="false">
      <c r="A4" s="4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</row>
    <row r="5" customFormat="false" ht="15" hidden="false" customHeight="true" outlineLevel="0" collapsed="false">
      <c r="A5" s="6" t="s">
        <v>9</v>
      </c>
      <c r="B5" s="6"/>
      <c r="C5" s="6"/>
      <c r="D5" s="6"/>
      <c r="E5" s="6"/>
      <c r="F5" s="6"/>
      <c r="G5" s="6"/>
    </row>
    <row r="6" customFormat="false" ht="15" hidden="false" customHeight="true" outlineLevel="0" collapsed="false">
      <c r="A6" s="7" t="s">
        <v>10</v>
      </c>
      <c r="B6" s="8" t="n">
        <v>150</v>
      </c>
      <c r="C6" s="9" t="n">
        <f aca="false">B6*2.5</f>
        <v>375</v>
      </c>
      <c r="D6" s="9" t="n">
        <f aca="false">C6*2</f>
        <v>750</v>
      </c>
      <c r="E6" s="9" t="n">
        <f aca="false">D6*1.75</f>
        <v>1312.5</v>
      </c>
      <c r="F6" s="9" t="n">
        <f aca="false">E6*1.5</f>
        <v>1968.75</v>
      </c>
      <c r="G6" s="10" t="s">
        <v>11</v>
      </c>
    </row>
    <row r="7" customFormat="false" ht="15" hidden="false" customHeight="true" outlineLevel="0" collapsed="false">
      <c r="A7" s="11" t="s">
        <v>12</v>
      </c>
      <c r="B7" s="8" t="n">
        <v>60</v>
      </c>
      <c r="C7" s="9" t="n">
        <f aca="false">B7*2.5</f>
        <v>150</v>
      </c>
      <c r="D7" s="9" t="n">
        <f aca="false">C7*2</f>
        <v>300</v>
      </c>
      <c r="E7" s="9" t="n">
        <f aca="false">D7*1.75</f>
        <v>525</v>
      </c>
      <c r="F7" s="9" t="n">
        <f aca="false">E7*1.5</f>
        <v>787.5</v>
      </c>
      <c r="G7" s="10" t="s">
        <v>13</v>
      </c>
    </row>
    <row r="8" customFormat="false" ht="15" hidden="false" customHeight="true" outlineLevel="0" collapsed="false">
      <c r="A8" s="12" t="s">
        <v>14</v>
      </c>
      <c r="B8" s="13" t="n">
        <v>40</v>
      </c>
      <c r="C8" s="14" t="n">
        <f aca="false">B8*3</f>
        <v>120</v>
      </c>
      <c r="D8" s="14" t="n">
        <f aca="false">C8*2.5</f>
        <v>300</v>
      </c>
      <c r="E8" s="14" t="n">
        <f aca="false">D8*2</f>
        <v>600</v>
      </c>
      <c r="F8" s="14" t="n">
        <f aca="false">E8*1.75</f>
        <v>1050</v>
      </c>
      <c r="G8" s="10" t="s">
        <v>15</v>
      </c>
    </row>
    <row r="9" customFormat="false" ht="15" hidden="false" customHeight="true" outlineLevel="0" collapsed="false">
      <c r="A9" s="12" t="s">
        <v>16</v>
      </c>
      <c r="B9" s="15" t="n">
        <v>850</v>
      </c>
      <c r="C9" s="16" t="n">
        <v>950</v>
      </c>
      <c r="D9" s="16" t="n">
        <v>1050</v>
      </c>
      <c r="E9" s="16" t="n">
        <v>1150</v>
      </c>
      <c r="F9" s="16" t="n">
        <v>1250</v>
      </c>
      <c r="G9" s="10" t="s">
        <v>17</v>
      </c>
    </row>
    <row r="10" customFormat="false" ht="15" hidden="false" customHeight="true" outlineLevel="0" collapsed="false">
      <c r="A10" s="12" t="s">
        <v>18</v>
      </c>
      <c r="B10" s="17" t="n">
        <v>0.15</v>
      </c>
      <c r="C10" s="18" t="n">
        <v>0.2</v>
      </c>
      <c r="D10" s="18" t="n">
        <v>0.25</v>
      </c>
      <c r="E10" s="18" t="n">
        <v>0.3</v>
      </c>
      <c r="F10" s="18" t="n">
        <v>0.35</v>
      </c>
      <c r="G10" s="10" t="s">
        <v>19</v>
      </c>
    </row>
    <row r="11" customFormat="false" ht="15" hidden="false" customHeight="true" outlineLevel="0" collapsed="false">
      <c r="A11" s="12" t="s">
        <v>20</v>
      </c>
      <c r="B11" s="13" t="n">
        <v>25</v>
      </c>
      <c r="C11" s="14" t="n">
        <f aca="false">B11*4</f>
        <v>100</v>
      </c>
      <c r="D11" s="14" t="n">
        <f aca="false">C11*3</f>
        <v>300</v>
      </c>
      <c r="E11" s="14" t="n">
        <f aca="false">D11*2</f>
        <v>600</v>
      </c>
      <c r="F11" s="14" t="n">
        <f aca="false">E11*1.75</f>
        <v>1050</v>
      </c>
      <c r="G11" s="10" t="s">
        <v>21</v>
      </c>
    </row>
    <row r="12" customFormat="false" ht="15" hidden="false" customHeight="true" outlineLevel="0" collapsed="false">
      <c r="A12" s="12" t="s">
        <v>22</v>
      </c>
      <c r="B12" s="13" t="n">
        <v>30</v>
      </c>
      <c r="C12" s="14" t="n">
        <f aca="false">B12*3</f>
        <v>90</v>
      </c>
      <c r="D12" s="14" t="n">
        <f aca="false">C12*2.5</f>
        <v>225</v>
      </c>
      <c r="E12" s="14" t="n">
        <f aca="false">D12*2</f>
        <v>450</v>
      </c>
      <c r="F12" s="14" t="n">
        <f aca="false">E12*1.75</f>
        <v>787.5</v>
      </c>
      <c r="G12" s="10" t="s">
        <v>23</v>
      </c>
    </row>
    <row r="13" customFormat="false" ht="15" hidden="false" customHeight="true" outlineLevel="0" collapsed="false">
      <c r="A13" s="19"/>
      <c r="B13" s="19"/>
      <c r="C13" s="19"/>
      <c r="D13" s="19"/>
      <c r="E13" s="19"/>
      <c r="F13" s="19"/>
      <c r="G13" s="19"/>
      <c r="H13" s="19"/>
      <c r="I13" s="19"/>
      <c r="J13" s="19"/>
    </row>
    <row r="14" customFormat="false" ht="15" hidden="false" customHeight="true" outlineLevel="0" collapsed="false">
      <c r="A14" s="6" t="s">
        <v>24</v>
      </c>
      <c r="B14" s="6"/>
      <c r="C14" s="6"/>
      <c r="D14" s="6"/>
      <c r="E14" s="6"/>
      <c r="F14" s="6"/>
      <c r="G14" s="6"/>
    </row>
    <row r="15" customFormat="false" ht="15" hidden="false" customHeight="true" outlineLevel="0" collapsed="false">
      <c r="A15" s="20" t="s">
        <v>25</v>
      </c>
      <c r="B15" s="20"/>
      <c r="C15" s="20"/>
      <c r="D15" s="20"/>
      <c r="E15" s="20"/>
      <c r="F15" s="20"/>
      <c r="G15" s="20"/>
    </row>
    <row r="16" customFormat="false" ht="15" hidden="false" customHeight="true" outlineLevel="0" collapsed="false">
      <c r="A16" s="12" t="s">
        <v>26</v>
      </c>
      <c r="B16" s="15" t="n">
        <v>15</v>
      </c>
      <c r="G16" s="10" t="s">
        <v>27</v>
      </c>
    </row>
    <row r="17" customFormat="false" ht="15" hidden="false" customHeight="true" outlineLevel="0" collapsed="false">
      <c r="A17" s="12" t="s">
        <v>28</v>
      </c>
      <c r="B17" s="17" t="n">
        <v>0.1</v>
      </c>
      <c r="G17" s="10" t="s">
        <v>29</v>
      </c>
    </row>
    <row r="18" customFormat="false" ht="15" hidden="false" customHeight="true" outlineLevel="0" collapsed="false">
      <c r="A18" s="12" t="s">
        <v>30</v>
      </c>
      <c r="B18" s="17" t="n">
        <v>0.08</v>
      </c>
      <c r="G18" s="10" t="s">
        <v>31</v>
      </c>
    </row>
    <row r="19" customFormat="false" ht="15" hidden="false" customHeight="true" outlineLevel="0" collapsed="false">
      <c r="A19" s="12" t="s">
        <v>32</v>
      </c>
      <c r="B19" s="17" t="n">
        <v>0.3</v>
      </c>
      <c r="C19" s="17" t="n">
        <v>0.5</v>
      </c>
      <c r="D19" s="17" t="n">
        <v>0.2</v>
      </c>
      <c r="G19" s="10" t="s">
        <v>33</v>
      </c>
    </row>
    <row r="20" customFormat="false" ht="15" hidden="false" customHeight="true" outlineLevel="0" collapsed="false">
      <c r="A20" s="7" t="s">
        <v>34</v>
      </c>
      <c r="B20" s="21" t="n">
        <f aca="false">B19*B16 + C19*(B9*0.6)*B17 + D19*(B9*2)*B18</f>
        <v>57.2</v>
      </c>
      <c r="C20" s="22" t="n">
        <f aca="false">$B$19*$B$16 + $C$19*(C9*0.6)*$B$17 + $D$19*(C9*2)*$B$18</f>
        <v>63.4</v>
      </c>
      <c r="D20" s="22" t="n">
        <f aca="false">$B$19*$B$16 + $C$19*(D9*0.6)*$B$17 + $D$19*(D9*2)*$B$18</f>
        <v>69.6</v>
      </c>
      <c r="E20" s="22" t="n">
        <f aca="false">$B$19*$B$16 + $C$19*(E9*0.6)*$B$17 + $D$19*(E9*2)*$B$18</f>
        <v>75.8</v>
      </c>
      <c r="F20" s="22" t="n">
        <f aca="false">$B$19*$B$16 + $C$19*(F9*0.6)*$B$17 + $D$19*(F9*2)*$B$18</f>
        <v>82</v>
      </c>
      <c r="G20" s="10" t="s">
        <v>35</v>
      </c>
    </row>
    <row r="21" customFormat="false" ht="15" hidden="false" customHeight="true" outlineLevel="0" collapsed="false">
      <c r="A21" s="20" t="s">
        <v>36</v>
      </c>
      <c r="B21" s="23" t="n">
        <f aca="false">B20*B8*12</f>
        <v>27456</v>
      </c>
      <c r="C21" s="23" t="n">
        <f aca="false">C20*C8*12</f>
        <v>91296</v>
      </c>
      <c r="D21" s="23" t="n">
        <f aca="false">D20*D8*12</f>
        <v>250560</v>
      </c>
      <c r="E21" s="23" t="n">
        <f aca="false">E20*E8*12</f>
        <v>545760</v>
      </c>
      <c r="F21" s="23" t="n">
        <f aca="false">F20*F8*12</f>
        <v>1033200</v>
      </c>
    </row>
    <row r="22" customFormat="false" ht="15" hidden="false" customHeight="true" outlineLevel="0" collapsed="false">
      <c r="A22" s="20" t="s">
        <v>37</v>
      </c>
      <c r="B22" s="20"/>
      <c r="C22" s="20"/>
      <c r="D22" s="20"/>
      <c r="E22" s="20"/>
      <c r="F22" s="20"/>
      <c r="G22" s="20"/>
    </row>
    <row r="23" customFormat="false" ht="15" hidden="false" customHeight="true" outlineLevel="0" collapsed="false">
      <c r="A23" s="12" t="s">
        <v>38</v>
      </c>
      <c r="B23" s="15" t="n">
        <v>29</v>
      </c>
      <c r="G23" s="10" t="s">
        <v>39</v>
      </c>
    </row>
    <row r="24" customFormat="false" ht="15" hidden="false" customHeight="true" outlineLevel="0" collapsed="false">
      <c r="A24" s="20" t="s">
        <v>40</v>
      </c>
      <c r="B24" s="23" t="n">
        <f aca="false">B11*B23*12</f>
        <v>8700</v>
      </c>
      <c r="C24" s="23" t="n">
        <f aca="false">C11*B23*12</f>
        <v>34800</v>
      </c>
      <c r="D24" s="23" t="n">
        <f aca="false">D11*B23*12</f>
        <v>104400</v>
      </c>
      <c r="E24" s="23" t="n">
        <f aca="false">E11*B23*12</f>
        <v>208800</v>
      </c>
      <c r="F24" s="23" t="n">
        <f aca="false">F11*B23*12</f>
        <v>365400</v>
      </c>
    </row>
    <row r="25" customFormat="false" ht="15" hidden="false" customHeight="true" outlineLevel="0" collapsed="false">
      <c r="A25" s="20" t="s">
        <v>41</v>
      </c>
      <c r="B25" s="20"/>
      <c r="C25" s="20"/>
      <c r="D25" s="20"/>
      <c r="E25" s="20"/>
      <c r="F25" s="20"/>
      <c r="G25" s="20"/>
    </row>
    <row r="26" customFormat="false" ht="15" hidden="false" customHeight="true" outlineLevel="0" collapsed="false">
      <c r="A26" s="12" t="s">
        <v>42</v>
      </c>
      <c r="B26" s="15" t="n">
        <v>12</v>
      </c>
      <c r="G26" s="10" t="s">
        <v>43</v>
      </c>
    </row>
    <row r="27" customFormat="false" ht="15" hidden="false" customHeight="true" outlineLevel="0" collapsed="false">
      <c r="A27" s="20" t="s">
        <v>44</v>
      </c>
      <c r="B27" s="23" t="n">
        <f aca="false">B12*B26*12</f>
        <v>4320</v>
      </c>
      <c r="C27" s="23" t="n">
        <f aca="false">C12*B26*12</f>
        <v>12960</v>
      </c>
      <c r="D27" s="23" t="n">
        <f aca="false">D12*B26*12</f>
        <v>32400</v>
      </c>
      <c r="E27" s="23" t="n">
        <f aca="false">E12*B26*12</f>
        <v>64800</v>
      </c>
      <c r="F27" s="23" t="n">
        <f aca="false">F12*B26*12</f>
        <v>113400</v>
      </c>
    </row>
    <row r="28" customFormat="false" ht="15" hidden="false" customHeight="true" outlineLevel="0" collapsed="false">
      <c r="A28" s="20" t="s">
        <v>45</v>
      </c>
      <c r="B28" s="20"/>
      <c r="C28" s="20"/>
      <c r="D28" s="20"/>
      <c r="E28" s="20"/>
      <c r="F28" s="20"/>
      <c r="G28" s="20"/>
    </row>
    <row r="29" customFormat="false" ht="15" hidden="false" customHeight="true" outlineLevel="0" collapsed="false">
      <c r="A29" s="12" t="s">
        <v>46</v>
      </c>
      <c r="B29" s="15" t="n">
        <v>42</v>
      </c>
      <c r="G29" s="10" t="s">
        <v>47</v>
      </c>
    </row>
    <row r="30" customFormat="false" ht="15" hidden="false" customHeight="true" outlineLevel="0" collapsed="false">
      <c r="A30" s="20" t="s">
        <v>48</v>
      </c>
      <c r="B30" s="23" t="n">
        <f aca="false">B8*B10*B29*12</f>
        <v>3024</v>
      </c>
      <c r="C30" s="23" t="n">
        <f aca="false">C8*C10*B29*12</f>
        <v>12096</v>
      </c>
      <c r="D30" s="23" t="n">
        <f aca="false">D8*D10*B29*12</f>
        <v>37800</v>
      </c>
      <c r="E30" s="23" t="n">
        <f aca="false">E8*E10*B29*12</f>
        <v>90720</v>
      </c>
      <c r="F30" s="23" t="n">
        <f aca="false">F8*F10*B29*12</f>
        <v>185220</v>
      </c>
    </row>
    <row r="31" customFormat="false" ht="15" hidden="false" customHeight="true" outlineLevel="0" collapsed="false">
      <c r="A31" s="19"/>
      <c r="B31" s="19"/>
      <c r="C31" s="19"/>
      <c r="D31" s="19"/>
      <c r="E31" s="19"/>
      <c r="F31" s="19"/>
      <c r="G31" s="19"/>
      <c r="H31" s="19"/>
      <c r="I31" s="19"/>
      <c r="J31" s="19"/>
    </row>
    <row r="32" customFormat="false" ht="15" hidden="false" customHeight="true" outlineLevel="0" collapsed="false">
      <c r="A32" s="6" t="s">
        <v>49</v>
      </c>
      <c r="B32" s="6"/>
      <c r="C32" s="6"/>
      <c r="D32" s="6"/>
      <c r="E32" s="6"/>
      <c r="F32" s="6"/>
      <c r="G32" s="6"/>
    </row>
    <row r="33" customFormat="false" ht="15" hidden="false" customHeight="true" outlineLevel="0" collapsed="false">
      <c r="A33" s="7" t="s">
        <v>50</v>
      </c>
      <c r="B33" s="21" t="n">
        <f aca="false">B21+B24+B27+B30</f>
        <v>43500</v>
      </c>
      <c r="C33" s="21" t="n">
        <f aca="false">C21+C24+C27+C30</f>
        <v>151152</v>
      </c>
      <c r="D33" s="21" t="n">
        <f aca="false">D21+D24+D27+D30</f>
        <v>425160</v>
      </c>
      <c r="E33" s="21" t="n">
        <f aca="false">E21+E24+E27+E30</f>
        <v>910080</v>
      </c>
      <c r="F33" s="21" t="n">
        <f aca="false">F21+F24+F27+F30</f>
        <v>1697220</v>
      </c>
    </row>
    <row r="34" customFormat="false" ht="15" hidden="false" customHeight="true" outlineLevel="0" collapsed="false">
      <c r="A34" s="12" t="s">
        <v>51</v>
      </c>
      <c r="B34" s="17" t="n">
        <v>0.12</v>
      </c>
      <c r="C34" s="17" t="n">
        <v>0.12</v>
      </c>
      <c r="D34" s="17" t="n">
        <v>0.12</v>
      </c>
      <c r="E34" s="17" t="n">
        <v>0.12</v>
      </c>
      <c r="F34" s="17" t="n">
        <v>0.12</v>
      </c>
      <c r="G34" s="10" t="s">
        <v>52</v>
      </c>
    </row>
    <row r="35" customFormat="false" ht="15" hidden="false" customHeight="true" outlineLevel="0" collapsed="false">
      <c r="A35" s="24" t="s">
        <v>53</v>
      </c>
      <c r="B35" s="25" t="n">
        <f aca="false">B33*(1-B34)</f>
        <v>38280</v>
      </c>
      <c r="C35" s="25" t="n">
        <f aca="false">C33*(1-C34)</f>
        <v>133013.76</v>
      </c>
      <c r="D35" s="25" t="n">
        <f aca="false">D33*(1-D34)</f>
        <v>374140.8</v>
      </c>
      <c r="E35" s="25" t="n">
        <f aca="false">E33*(1-E34)</f>
        <v>800870.4</v>
      </c>
      <c r="F35" s="25" t="n">
        <f aca="false">F33*(1-F34)</f>
        <v>1493553.6</v>
      </c>
    </row>
    <row r="36" customFormat="false" ht="15" hidden="false" customHeight="true" outlineLevel="0" collapsed="false">
      <c r="A36" s="7" t="s">
        <v>54</v>
      </c>
      <c r="B36" s="26" t="n">
        <f aca="false">B35/B33</f>
        <v>0.88</v>
      </c>
      <c r="C36" s="26" t="n">
        <f aca="false">C35/C33</f>
        <v>0.88</v>
      </c>
      <c r="D36" s="26" t="n">
        <f aca="false">D35/D33</f>
        <v>0.88</v>
      </c>
      <c r="E36" s="26" t="n">
        <f aca="false">E35/E33</f>
        <v>0.88</v>
      </c>
      <c r="F36" s="26" t="n">
        <f aca="false">F35/F33</f>
        <v>0.88</v>
      </c>
    </row>
    <row r="37" customFormat="false" ht="15" hidden="false" customHeight="true" outlineLevel="0" collapsed="false">
      <c r="G37" s="27" t="s">
        <v>55</v>
      </c>
    </row>
    <row r="38" customFormat="false" ht="15" hidden="false" customHeight="true" outlineLevel="0" collapsed="false">
      <c r="A38" s="19"/>
      <c r="B38" s="19"/>
      <c r="C38" s="19"/>
      <c r="D38" s="19"/>
      <c r="E38" s="19"/>
      <c r="F38" s="19"/>
      <c r="G38" s="19"/>
      <c r="H38" s="19"/>
      <c r="I38" s="19"/>
      <c r="J38" s="19"/>
    </row>
    <row r="39" customFormat="false" ht="15" hidden="false" customHeight="true" outlineLevel="0" collapsed="false">
      <c r="A39" s="6" t="s">
        <v>56</v>
      </c>
      <c r="B39" s="6"/>
      <c r="C39" s="6"/>
      <c r="D39" s="6"/>
      <c r="E39" s="6"/>
      <c r="F39" s="6"/>
      <c r="G39" s="6"/>
    </row>
    <row r="40" customFormat="false" ht="15" hidden="false" customHeight="true" outlineLevel="0" collapsed="false">
      <c r="A40" s="12" t="s">
        <v>57</v>
      </c>
      <c r="B40" s="15" t="n">
        <v>6000</v>
      </c>
      <c r="C40" s="15" t="n">
        <v>18000</v>
      </c>
      <c r="D40" s="15" t="n">
        <v>48000</v>
      </c>
      <c r="E40" s="15" t="n">
        <v>90000</v>
      </c>
      <c r="F40" s="15" t="n">
        <v>140000</v>
      </c>
      <c r="G40" s="10" t="s">
        <v>58</v>
      </c>
    </row>
    <row r="41" customFormat="false" ht="15" hidden="false" customHeight="true" outlineLevel="0" collapsed="false">
      <c r="A41" s="12" t="s">
        <v>59</v>
      </c>
      <c r="B41" s="15" t="n">
        <v>60000</v>
      </c>
      <c r="C41" s="15" t="n">
        <v>90000</v>
      </c>
      <c r="D41" s="15" t="n">
        <v>130000</v>
      </c>
      <c r="E41" s="15" t="n">
        <v>170000</v>
      </c>
      <c r="F41" s="15" t="n">
        <v>220000</v>
      </c>
      <c r="G41" s="10" t="s">
        <v>60</v>
      </c>
    </row>
    <row r="42" customFormat="false" ht="15" hidden="false" customHeight="true" outlineLevel="0" collapsed="false">
      <c r="A42" s="12" t="s">
        <v>61</v>
      </c>
      <c r="B42" s="15" t="n">
        <v>0</v>
      </c>
      <c r="C42" s="15" t="n">
        <v>80000</v>
      </c>
      <c r="D42" s="15" t="n">
        <v>120000</v>
      </c>
      <c r="E42" s="15" t="n">
        <v>160000</v>
      </c>
      <c r="F42" s="15" t="n">
        <v>200000</v>
      </c>
      <c r="G42" s="10" t="s">
        <v>62</v>
      </c>
    </row>
    <row r="43" customFormat="false" ht="15" hidden="false" customHeight="true" outlineLevel="0" collapsed="false">
      <c r="A43" s="12" t="s">
        <v>63</v>
      </c>
      <c r="B43" s="15" t="n">
        <v>5000</v>
      </c>
      <c r="C43" s="15" t="n">
        <v>9000</v>
      </c>
      <c r="D43" s="15" t="n">
        <v>18000</v>
      </c>
      <c r="E43" s="15" t="n">
        <v>30000</v>
      </c>
      <c r="F43" s="15" t="n">
        <v>45000</v>
      </c>
      <c r="G43" s="1" t="s">
        <v>64</v>
      </c>
    </row>
    <row r="44" customFormat="false" ht="15" hidden="false" customHeight="true" outlineLevel="0" collapsed="false">
      <c r="A44" s="7" t="s">
        <v>65</v>
      </c>
      <c r="B44" s="21" t="n">
        <f aca="false">SUM(B40:B43)</f>
        <v>71000</v>
      </c>
      <c r="C44" s="21" t="n">
        <f aca="false">SUM(C40:C43)</f>
        <v>197000</v>
      </c>
      <c r="D44" s="21" t="n">
        <f aca="false">SUM(D40:D43)</f>
        <v>316000</v>
      </c>
      <c r="E44" s="21" t="n">
        <f aca="false">SUM(E40:E43)</f>
        <v>450000</v>
      </c>
      <c r="F44" s="21" t="n">
        <f aca="false">SUM(F40:F43)</f>
        <v>605000</v>
      </c>
    </row>
    <row r="45" customFormat="false" ht="15" hidden="false" customHeight="true" outlineLevel="0" collapsed="false">
      <c r="A45" s="24" t="s">
        <v>66</v>
      </c>
      <c r="B45" s="25" t="n">
        <f aca="false">B35-B44</f>
        <v>-32720</v>
      </c>
      <c r="C45" s="25" t="n">
        <f aca="false">C35-C44</f>
        <v>-63986.24</v>
      </c>
      <c r="D45" s="25" t="n">
        <f aca="false">D35-D44</f>
        <v>58140.8</v>
      </c>
      <c r="E45" s="25" t="n">
        <f aca="false">E35-E44</f>
        <v>350870.4</v>
      </c>
      <c r="F45" s="25" t="n">
        <f aca="false">F35-F44</f>
        <v>888553.6</v>
      </c>
    </row>
    <row r="46" customFormat="false" ht="15" hidden="false" customHeight="true" outlineLevel="0" collapsed="false">
      <c r="A46" s="7" t="s">
        <v>67</v>
      </c>
      <c r="B46" s="26" t="n">
        <f aca="false">IFERROR(B45/B33,0)</f>
        <v>-0.752183908045977</v>
      </c>
      <c r="C46" s="26" t="n">
        <f aca="false">IFERROR(C45/C33,0)</f>
        <v>-0.423323806499418</v>
      </c>
      <c r="D46" s="26" t="n">
        <f aca="false">IFERROR(D45/D33,0)</f>
        <v>0.136750399849468</v>
      </c>
      <c r="E46" s="26" t="n">
        <f aca="false">IFERROR(E45/E33,0)</f>
        <v>0.385537974683544</v>
      </c>
      <c r="F46" s="26" t="n">
        <f aca="false">IFERROR(F45/F33,0)</f>
        <v>0.523534721485724</v>
      </c>
    </row>
    <row r="47" customFormat="false" ht="15" hidden="false" customHeight="true" outlineLevel="0" collapsed="false">
      <c r="A47" s="19"/>
      <c r="B47" s="19"/>
      <c r="C47" s="19"/>
      <c r="D47" s="19"/>
      <c r="E47" s="19"/>
      <c r="F47" s="19"/>
      <c r="G47" s="19"/>
      <c r="H47" s="19"/>
      <c r="I47" s="19"/>
      <c r="J47" s="19"/>
    </row>
    <row r="48" customFormat="false" ht="15" hidden="false" customHeight="true" outlineLevel="0" collapsed="false">
      <c r="A48" s="6" t="s">
        <v>68</v>
      </c>
      <c r="B48" s="6"/>
      <c r="C48" s="6"/>
      <c r="D48" s="6"/>
      <c r="E48" s="6"/>
      <c r="F48" s="6"/>
      <c r="G48" s="6"/>
    </row>
    <row r="49" customFormat="false" ht="15" hidden="false" customHeight="true" outlineLevel="0" collapsed="false">
      <c r="A49" s="24" t="s">
        <v>69</v>
      </c>
      <c r="B49" s="15" t="n">
        <v>250000</v>
      </c>
      <c r="G49" s="10" t="s">
        <v>70</v>
      </c>
    </row>
    <row r="50" customFormat="false" ht="15" hidden="false" customHeight="true" outlineLevel="0" collapsed="false">
      <c r="A50" s="12" t="s">
        <v>71</v>
      </c>
      <c r="B50" s="15" t="n">
        <v>1750000</v>
      </c>
      <c r="G50" s="10" t="s">
        <v>72</v>
      </c>
    </row>
    <row r="51" customFormat="false" ht="15" hidden="false" customHeight="true" outlineLevel="0" collapsed="false">
      <c r="A51" s="12" t="s">
        <v>73</v>
      </c>
      <c r="B51" s="28" t="n">
        <f aca="false">B49/B50</f>
        <v>0.142857142857143</v>
      </c>
    </row>
    <row r="52" customFormat="false" ht="15" hidden="false" customHeight="true" outlineLevel="0" collapsed="false">
      <c r="A52" s="12" t="s">
        <v>74</v>
      </c>
      <c r="B52" s="29" t="n">
        <v>4</v>
      </c>
      <c r="G52" s="10" t="s">
        <v>75</v>
      </c>
    </row>
    <row r="53" customFormat="false" ht="15" hidden="false" customHeight="true" outlineLevel="0" collapsed="false">
      <c r="A53" s="12" t="s">
        <v>76</v>
      </c>
      <c r="B53" s="25" t="n">
        <f aca="false">D33*B52</f>
        <v>1700640</v>
      </c>
      <c r="G53" s="10" t="s">
        <v>77</v>
      </c>
    </row>
    <row r="54" customFormat="false" ht="15" hidden="false" customHeight="true" outlineLevel="0" collapsed="false">
      <c r="A54" s="12" t="s">
        <v>78</v>
      </c>
      <c r="B54" s="25" t="n">
        <f aca="false">F33*B52</f>
        <v>6788880</v>
      </c>
      <c r="G54" s="10" t="s">
        <v>79</v>
      </c>
    </row>
    <row r="55" customFormat="false" ht="15" hidden="false" customHeight="true" outlineLevel="0" collapsed="false">
      <c r="A55" s="20" t="s">
        <v>80</v>
      </c>
      <c r="B55" s="23" t="n">
        <f aca="false">B53*B51</f>
        <v>242948.571428571</v>
      </c>
      <c r="G55" s="10" t="s">
        <v>81</v>
      </c>
    </row>
    <row r="56" customFormat="false" ht="15" hidden="false" customHeight="true" outlineLevel="0" collapsed="false">
      <c r="A56" s="20" t="s">
        <v>82</v>
      </c>
      <c r="B56" s="30" t="n">
        <f aca="false">B55/B49</f>
        <v>0.971794285714286</v>
      </c>
      <c r="G56" s="27" t="s">
        <v>83</v>
      </c>
    </row>
    <row r="57" customFormat="false" ht="15" hidden="false" customHeight="true" outlineLevel="0" collapsed="false">
      <c r="A57" s="20" t="s">
        <v>84</v>
      </c>
      <c r="B57" s="23" t="n">
        <f aca="false">B54*B51</f>
        <v>969840</v>
      </c>
    </row>
    <row r="58" customFormat="false" ht="15" hidden="false" customHeight="true" outlineLevel="0" collapsed="false">
      <c r="A58" s="20" t="s">
        <v>85</v>
      </c>
      <c r="B58" s="30" t="n">
        <f aca="false">B57/B49</f>
        <v>3.87936</v>
      </c>
    </row>
  </sheetData>
  <mergeCells count="11">
    <mergeCell ref="A1:H1"/>
    <mergeCell ref="A2:H2"/>
    <mergeCell ref="A5:G5"/>
    <mergeCell ref="A14:G14"/>
    <mergeCell ref="A15:G15"/>
    <mergeCell ref="A22:G22"/>
    <mergeCell ref="A25:G25"/>
    <mergeCell ref="A28:G28"/>
    <mergeCell ref="A32:G32"/>
    <mergeCell ref="A39:G39"/>
    <mergeCell ref="A48:G4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0"/>
    <col collapsed="false" customWidth="true" hidden="false" outlineLevel="0" max="5" min="2" style="1" width="18"/>
  </cols>
  <sheetData>
    <row r="1" customFormat="false" ht="25.5" hidden="false" customHeight="true" outlineLevel="0" collapsed="false">
      <c r="A1" s="31" t="s">
        <v>86</v>
      </c>
      <c r="B1" s="31"/>
      <c r="C1" s="31"/>
      <c r="D1" s="31"/>
      <c r="E1" s="31"/>
    </row>
    <row r="2" customFormat="false" ht="15" hidden="false" customHeight="true" outlineLevel="0" collapsed="false">
      <c r="A2" s="3" t="s">
        <v>87</v>
      </c>
      <c r="B2" s="3"/>
      <c r="C2" s="3"/>
      <c r="D2" s="3"/>
      <c r="E2" s="3"/>
    </row>
    <row r="4" customFormat="false" ht="15" hidden="false" customHeight="true" outlineLevel="0" collapsed="false">
      <c r="A4" s="6" t="s">
        <v>88</v>
      </c>
      <c r="B4" s="6"/>
      <c r="C4" s="6"/>
      <c r="D4" s="6"/>
      <c r="E4" s="6"/>
    </row>
    <row r="5" customFormat="false" ht="15" hidden="false" customHeight="true" outlineLevel="0" collapsed="false">
      <c r="A5" s="4" t="s">
        <v>89</v>
      </c>
      <c r="B5" s="5" t="s">
        <v>90</v>
      </c>
      <c r="C5" s="5" t="s">
        <v>91</v>
      </c>
      <c r="D5" s="5" t="s">
        <v>92</v>
      </c>
      <c r="E5" s="5" t="s">
        <v>8</v>
      </c>
    </row>
    <row r="6" customFormat="false" ht="15" hidden="false" customHeight="true" outlineLevel="0" collapsed="false">
      <c r="A6" s="12" t="s">
        <v>93</v>
      </c>
      <c r="B6" s="13" t="n">
        <v>3.2</v>
      </c>
      <c r="C6" s="14" t="n">
        <v>4.5</v>
      </c>
      <c r="D6" s="14" t="n">
        <v>6</v>
      </c>
      <c r="E6" s="10" t="s">
        <v>94</v>
      </c>
    </row>
    <row r="7" customFormat="false" ht="15" hidden="false" customHeight="true" outlineLevel="0" collapsed="false">
      <c r="A7" s="12" t="s">
        <v>95</v>
      </c>
      <c r="B7" s="15" t="n">
        <v>58</v>
      </c>
      <c r="C7" s="16" t="n">
        <v>65</v>
      </c>
      <c r="D7" s="16" t="n">
        <v>72</v>
      </c>
      <c r="E7" s="10" t="s">
        <v>96</v>
      </c>
    </row>
    <row r="8" customFormat="false" ht="15" hidden="false" customHeight="true" outlineLevel="0" collapsed="false">
      <c r="A8" s="20" t="s">
        <v>97</v>
      </c>
      <c r="B8" s="23" t="n">
        <f aca="false">B6*B7</f>
        <v>185.6</v>
      </c>
      <c r="C8" s="23" t="n">
        <f aca="false">C6*C7</f>
        <v>292.5</v>
      </c>
      <c r="D8" s="23" t="n">
        <f aca="false">D6*D7</f>
        <v>432</v>
      </c>
    </row>
    <row r="9" customFormat="false" ht="15" hidden="false" customHeight="true" outlineLevel="0" collapsed="false">
      <c r="A9" s="12" t="s">
        <v>98</v>
      </c>
      <c r="B9" s="13" t="n">
        <v>2.4</v>
      </c>
      <c r="C9" s="14" t="n">
        <v>4</v>
      </c>
      <c r="D9" s="14" t="n">
        <v>6</v>
      </c>
    </row>
    <row r="10" customFormat="false" ht="15" hidden="false" customHeight="true" outlineLevel="0" collapsed="false">
      <c r="A10" s="12" t="s">
        <v>99</v>
      </c>
      <c r="B10" s="15" t="n">
        <v>12</v>
      </c>
      <c r="C10" s="16" t="n">
        <v>12</v>
      </c>
      <c r="D10" s="16" t="n">
        <v>13</v>
      </c>
    </row>
    <row r="11" customFormat="false" ht="15" hidden="false" customHeight="true" outlineLevel="0" collapsed="false">
      <c r="A11" s="20" t="s">
        <v>100</v>
      </c>
      <c r="B11" s="23" t="n">
        <f aca="false">B9*B10</f>
        <v>28.8</v>
      </c>
      <c r="C11" s="23" t="n">
        <f aca="false">C9*C10</f>
        <v>48</v>
      </c>
      <c r="D11" s="23" t="n">
        <f aca="false">D9*D10</f>
        <v>78</v>
      </c>
    </row>
    <row r="12" customFormat="false" ht="15" hidden="false" customHeight="true" outlineLevel="0" collapsed="false">
      <c r="A12" s="7" t="s">
        <v>101</v>
      </c>
      <c r="B12" s="21" t="n">
        <f aca="false">B8+B11</f>
        <v>214.4</v>
      </c>
      <c r="C12" s="21" t="n">
        <f aca="false">C8+C11</f>
        <v>340.5</v>
      </c>
      <c r="D12" s="21" t="n">
        <f aca="false">D8+D11</f>
        <v>510</v>
      </c>
      <c r="E12" s="27" t="s">
        <v>102</v>
      </c>
    </row>
    <row r="14" customFormat="false" ht="15" hidden="false" customHeight="true" outlineLevel="0" collapsed="false">
      <c r="A14" s="6" t="s">
        <v>103</v>
      </c>
      <c r="B14" s="6"/>
      <c r="C14" s="6"/>
      <c r="D14" s="6"/>
      <c r="E14" s="6"/>
    </row>
    <row r="15" customFormat="false" ht="15" hidden="false" customHeight="true" outlineLevel="0" collapsed="false">
      <c r="A15" s="12" t="s">
        <v>104</v>
      </c>
      <c r="B15" s="15" t="n">
        <v>348</v>
      </c>
      <c r="E15" s="10" t="s">
        <v>105</v>
      </c>
    </row>
    <row r="16" customFormat="false" ht="15" hidden="false" customHeight="true" outlineLevel="0" collapsed="false">
      <c r="A16" s="12" t="s">
        <v>106</v>
      </c>
      <c r="B16" s="13" t="n">
        <v>6</v>
      </c>
      <c r="C16" s="14" t="n">
        <v>8</v>
      </c>
      <c r="D16" s="14" t="n">
        <v>10</v>
      </c>
    </row>
    <row r="17" customFormat="false" ht="15" hidden="false" customHeight="true" outlineLevel="0" collapsed="false">
      <c r="A17" s="12" t="s">
        <v>107</v>
      </c>
      <c r="B17" s="16" t="n">
        <f aca="false">B16*B7</f>
        <v>348</v>
      </c>
      <c r="C17" s="16" t="n">
        <f aca="false">C16*C7</f>
        <v>520</v>
      </c>
      <c r="D17" s="16" t="n">
        <f aca="false">D16*D7</f>
        <v>720</v>
      </c>
    </row>
    <row r="18" customFormat="false" ht="15" hidden="false" customHeight="true" outlineLevel="0" collapsed="false">
      <c r="A18" s="12" t="s">
        <v>108</v>
      </c>
      <c r="B18" s="14" t="n">
        <f aca="false">B9*2</f>
        <v>4.8</v>
      </c>
      <c r="C18" s="14" t="n">
        <f aca="false">C9*2</f>
        <v>8</v>
      </c>
      <c r="D18" s="14" t="n">
        <f aca="false">D9*2</f>
        <v>12</v>
      </c>
    </row>
    <row r="19" customFormat="false" ht="15" hidden="false" customHeight="true" outlineLevel="0" collapsed="false">
      <c r="A19" s="12" t="s">
        <v>109</v>
      </c>
      <c r="B19" s="16" t="n">
        <f aca="false">B18*B10</f>
        <v>57.6</v>
      </c>
      <c r="C19" s="16" t="n">
        <f aca="false">C18*C10</f>
        <v>96</v>
      </c>
      <c r="D19" s="16" t="n">
        <f aca="false">D18*D10</f>
        <v>156</v>
      </c>
    </row>
    <row r="20" customFormat="false" ht="15" hidden="false" customHeight="true" outlineLevel="0" collapsed="false">
      <c r="A20" s="20" t="s">
        <v>110</v>
      </c>
      <c r="B20" s="23" t="n">
        <f aca="false">B15+B17+B19</f>
        <v>753.6</v>
      </c>
      <c r="C20" s="23" t="n">
        <f aca="false">B15+C17+C19</f>
        <v>964</v>
      </c>
      <c r="D20" s="23" t="n">
        <f aca="false">B15+D17+D19</f>
        <v>1224</v>
      </c>
      <c r="E20" s="27" t="s">
        <v>111</v>
      </c>
    </row>
    <row r="22" customFormat="false" ht="15" hidden="false" customHeight="true" outlineLevel="0" collapsed="false">
      <c r="A22" s="6" t="s">
        <v>112</v>
      </c>
      <c r="B22" s="6"/>
      <c r="C22" s="6"/>
      <c r="D22" s="6"/>
      <c r="E22" s="6"/>
    </row>
    <row r="23" customFormat="false" ht="15" hidden="false" customHeight="true" outlineLevel="0" collapsed="false">
      <c r="A23" s="12" t="s">
        <v>113</v>
      </c>
      <c r="B23" s="13" t="n">
        <v>8</v>
      </c>
      <c r="C23" s="14" t="n">
        <v>10</v>
      </c>
      <c r="D23" s="14" t="n">
        <v>12</v>
      </c>
    </row>
    <row r="24" customFormat="false" ht="15" hidden="false" customHeight="true" outlineLevel="0" collapsed="false">
      <c r="A24" s="12" t="s">
        <v>114</v>
      </c>
      <c r="B24" s="15" t="n">
        <v>58</v>
      </c>
      <c r="C24" s="16" t="n">
        <v>65</v>
      </c>
      <c r="D24" s="16" t="n">
        <v>72</v>
      </c>
    </row>
    <row r="25" customFormat="false" ht="15" hidden="false" customHeight="true" outlineLevel="0" collapsed="false">
      <c r="A25" s="12" t="s">
        <v>115</v>
      </c>
      <c r="B25" s="13" t="n">
        <v>1.2</v>
      </c>
      <c r="C25" s="14" t="n">
        <v>2</v>
      </c>
      <c r="D25" s="14" t="n">
        <v>3</v>
      </c>
    </row>
    <row r="26" customFormat="false" ht="15" hidden="false" customHeight="true" outlineLevel="0" collapsed="false">
      <c r="A26" s="12" t="s">
        <v>116</v>
      </c>
      <c r="B26" s="15" t="n">
        <v>42</v>
      </c>
      <c r="C26" s="16" t="n">
        <v>42</v>
      </c>
      <c r="D26" s="16" t="n">
        <v>45</v>
      </c>
    </row>
    <row r="27" customFormat="false" ht="15" hidden="false" customHeight="true" outlineLevel="0" collapsed="false">
      <c r="A27" s="20" t="s">
        <v>117</v>
      </c>
      <c r="B27" s="23" t="n">
        <f aca="false">B23*B24+B25*B26</f>
        <v>514.4</v>
      </c>
      <c r="C27" s="23" t="n">
        <f aca="false">C23*C24+C25*C26</f>
        <v>734</v>
      </c>
      <c r="D27" s="23" t="n">
        <f aca="false">D23*D24+D25*D26</f>
        <v>999</v>
      </c>
    </row>
    <row r="29" customFormat="false" ht="15" hidden="false" customHeight="true" outlineLevel="0" collapsed="false">
      <c r="A29" s="6" t="s">
        <v>118</v>
      </c>
      <c r="B29" s="6"/>
      <c r="C29" s="6"/>
      <c r="D29" s="6"/>
      <c r="E29" s="6"/>
    </row>
    <row r="30" customFormat="false" ht="15" hidden="false" customHeight="true" outlineLevel="0" collapsed="false">
      <c r="A30" s="12" t="s">
        <v>119</v>
      </c>
      <c r="B30" s="13" t="n">
        <v>3</v>
      </c>
      <c r="E30" s="10" t="s">
        <v>120</v>
      </c>
    </row>
    <row r="31" customFormat="false" ht="15" hidden="false" customHeight="true" outlineLevel="0" collapsed="false">
      <c r="A31" s="12" t="s">
        <v>121</v>
      </c>
      <c r="B31" s="16" t="n">
        <f aca="false">B12*B30</f>
        <v>643.2</v>
      </c>
    </row>
    <row r="32" customFormat="false" ht="15" hidden="false" customHeight="true" outlineLevel="0" collapsed="false">
      <c r="A32" s="12" t="s">
        <v>122</v>
      </c>
      <c r="B32" s="16" t="n">
        <f aca="false">B20*B30</f>
        <v>2260.8</v>
      </c>
    </row>
    <row r="33" customFormat="false" ht="15" hidden="false" customHeight="true" outlineLevel="0" collapsed="false">
      <c r="A33" s="12" t="s">
        <v>123</v>
      </c>
      <c r="B33" s="16" t="n">
        <f aca="false">B27*B30</f>
        <v>1543.2</v>
      </c>
    </row>
    <row r="34" customFormat="false" ht="15" hidden="false" customHeight="true" outlineLevel="0" collapsed="false">
      <c r="A34" s="12" t="s">
        <v>124</v>
      </c>
      <c r="B34" s="15" t="n">
        <v>35</v>
      </c>
      <c r="E34" s="10" t="s">
        <v>125</v>
      </c>
    </row>
    <row r="35" customFormat="false" ht="15" hidden="false" customHeight="true" outlineLevel="0" collapsed="false">
      <c r="A35" s="7" t="s">
        <v>126</v>
      </c>
      <c r="B35" s="32" t="n">
        <f aca="false">IFERROR(B31/B34,0)</f>
        <v>18.3771428571429</v>
      </c>
      <c r="E35" s="27" t="s">
        <v>127</v>
      </c>
    </row>
    <row r="36" customFormat="false" ht="15" hidden="false" customHeight="true" outlineLevel="0" collapsed="false">
      <c r="A36" s="20" t="s">
        <v>128</v>
      </c>
      <c r="B36" s="30" t="n">
        <f aca="false">IFERROR(B32/B34,0)</f>
        <v>64.5942857142857</v>
      </c>
    </row>
    <row r="37" customFormat="false" ht="15" hidden="false" customHeight="true" outlineLevel="0" collapsed="false">
      <c r="A37" s="20" t="s">
        <v>129</v>
      </c>
      <c r="B37" s="30" t="n">
        <f aca="false">IFERROR(B33/B34,0)</f>
        <v>44.0914285714286</v>
      </c>
    </row>
  </sheetData>
  <mergeCells count="6">
    <mergeCell ref="A1:E1"/>
    <mergeCell ref="A2:E2"/>
    <mergeCell ref="A4:E4"/>
    <mergeCell ref="A14:E14"/>
    <mergeCell ref="A22:E22"/>
    <mergeCell ref="A29:E2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2"/>
    <col collapsed="false" customWidth="true" hidden="false" outlineLevel="0" max="4" min="2" style="1" width="20"/>
    <col collapsed="false" customWidth="true" hidden="false" outlineLevel="0" max="5" min="5" style="1" width="28"/>
  </cols>
  <sheetData>
    <row r="1" customFormat="false" ht="27.75" hidden="false" customHeight="true" outlineLevel="0" collapsed="false">
      <c r="A1" s="2" t="s">
        <v>130</v>
      </c>
      <c r="B1" s="2"/>
      <c r="C1" s="2"/>
      <c r="D1" s="2"/>
      <c r="E1" s="2"/>
    </row>
    <row r="2" customFormat="false" ht="15" hidden="false" customHeight="true" outlineLevel="0" collapsed="false">
      <c r="A2" s="3" t="s">
        <v>131</v>
      </c>
      <c r="B2" s="3"/>
      <c r="C2" s="3"/>
      <c r="D2" s="3"/>
      <c r="E2" s="3"/>
    </row>
    <row r="4" customFormat="false" ht="15" hidden="false" customHeight="true" outlineLevel="0" collapsed="false">
      <c r="A4" s="6" t="s">
        <v>132</v>
      </c>
      <c r="B4" s="6"/>
      <c r="C4" s="6"/>
      <c r="D4" s="6"/>
      <c r="E4" s="6"/>
    </row>
    <row r="5" customFormat="false" ht="15" hidden="false" customHeight="true" outlineLevel="0" collapsed="false">
      <c r="A5" s="12" t="s">
        <v>133</v>
      </c>
    </row>
    <row r="6" customFormat="false" ht="15" hidden="false" customHeight="true" outlineLevel="0" collapsed="false">
      <c r="A6" s="12" t="s">
        <v>134</v>
      </c>
    </row>
    <row r="7" customFormat="false" ht="15" hidden="false" customHeight="true" outlineLevel="0" collapsed="false">
      <c r="A7" s="12" t="s">
        <v>135</v>
      </c>
    </row>
    <row r="9" customFormat="false" ht="15" hidden="false" customHeight="true" outlineLevel="0" collapsed="false">
      <c r="A9" s="6" t="s">
        <v>136</v>
      </c>
      <c r="B9" s="6"/>
      <c r="C9" s="6"/>
      <c r="D9" s="6"/>
      <c r="E9" s="6"/>
    </row>
    <row r="10" customFormat="false" ht="15" hidden="false" customHeight="true" outlineLevel="0" collapsed="false">
      <c r="A10" s="12" t="s">
        <v>137</v>
      </c>
    </row>
    <row r="11" customFormat="false" ht="15" hidden="false" customHeight="true" outlineLevel="0" collapsed="false">
      <c r="A11" s="12" t="s">
        <v>138</v>
      </c>
    </row>
    <row r="12" customFormat="false" ht="15" hidden="false" customHeight="true" outlineLevel="0" collapsed="false">
      <c r="A12" s="12" t="s">
        <v>139</v>
      </c>
    </row>
    <row r="14" customFormat="false" ht="15" hidden="false" customHeight="true" outlineLevel="0" collapsed="false">
      <c r="A14" s="6" t="s">
        <v>140</v>
      </c>
      <c r="B14" s="6"/>
      <c r="C14" s="6"/>
      <c r="D14" s="6"/>
      <c r="E14" s="6"/>
    </row>
    <row r="15" customFormat="false" ht="15" hidden="false" customHeight="true" outlineLevel="0" collapsed="false">
      <c r="A15" s="4" t="s">
        <v>89</v>
      </c>
      <c r="B15" s="5" t="s">
        <v>141</v>
      </c>
      <c r="C15" s="5"/>
    </row>
    <row r="16" customFormat="false" ht="15" hidden="false" customHeight="true" outlineLevel="0" collapsed="false">
      <c r="A16" s="7" t="s">
        <v>142</v>
      </c>
      <c r="B16" s="11" t="s">
        <v>143</v>
      </c>
    </row>
    <row r="17" customFormat="false" ht="15" hidden="false" customHeight="true" outlineLevel="0" collapsed="false">
      <c r="A17" s="7" t="s">
        <v>144</v>
      </c>
      <c r="B17" s="11" t="s">
        <v>145</v>
      </c>
    </row>
    <row r="18" customFormat="false" ht="15" hidden="false" customHeight="true" outlineLevel="0" collapsed="false">
      <c r="A18" s="7" t="s">
        <v>146</v>
      </c>
      <c r="B18" s="11" t="s">
        <v>147</v>
      </c>
    </row>
    <row r="19" customFormat="false" ht="15" hidden="false" customHeight="true" outlineLevel="0" collapsed="false">
      <c r="A19" s="7" t="s">
        <v>148</v>
      </c>
      <c r="B19" s="11" t="s">
        <v>149</v>
      </c>
    </row>
    <row r="20" customFormat="false" ht="15" hidden="false" customHeight="true" outlineLevel="0" collapsed="false">
      <c r="A20" s="7" t="s">
        <v>150</v>
      </c>
      <c r="B20" s="11" t="s">
        <v>151</v>
      </c>
    </row>
    <row r="21" customFormat="false" ht="15" hidden="false" customHeight="true" outlineLevel="0" collapsed="false">
      <c r="A21" s="7" t="s">
        <v>152</v>
      </c>
      <c r="B21" s="11" t="s">
        <v>153</v>
      </c>
    </row>
    <row r="23" customFormat="false" ht="15" hidden="false" customHeight="true" outlineLevel="0" collapsed="false">
      <c r="A23" s="6" t="s">
        <v>154</v>
      </c>
      <c r="B23" s="6"/>
      <c r="C23" s="6"/>
      <c r="D23" s="6"/>
      <c r="E23" s="6"/>
    </row>
    <row r="24" customFormat="false" ht="15" hidden="false" customHeight="true" outlineLevel="0" collapsed="false">
      <c r="A24" s="4" t="s">
        <v>155</v>
      </c>
      <c r="B24" s="5" t="s">
        <v>156</v>
      </c>
      <c r="C24" s="5" t="s">
        <v>157</v>
      </c>
      <c r="D24" s="5" t="s">
        <v>158</v>
      </c>
      <c r="E24" s="5" t="s">
        <v>159</v>
      </c>
    </row>
    <row r="25" customFormat="false" ht="15" hidden="false" customHeight="true" outlineLevel="0" collapsed="false">
      <c r="A25" s="20" t="s">
        <v>160</v>
      </c>
      <c r="B25" s="33" t="s">
        <v>161</v>
      </c>
      <c r="C25" s="34" t="n">
        <f aca="false">'Assumptions &amp; Model'!B21</f>
        <v>27456</v>
      </c>
      <c r="D25" s="23" t="n">
        <f aca="false">'Assumptions &amp; Model'!D21</f>
        <v>250560</v>
      </c>
      <c r="E25" s="33" t="s">
        <v>162</v>
      </c>
    </row>
    <row r="26" customFormat="false" ht="15" hidden="false" customHeight="true" outlineLevel="0" collapsed="false">
      <c r="A26" s="20" t="s">
        <v>163</v>
      </c>
      <c r="B26" s="33" t="s">
        <v>164</v>
      </c>
      <c r="C26" s="34" t="n">
        <f aca="false">'Assumptions &amp; Model'!B24</f>
        <v>8700</v>
      </c>
      <c r="D26" s="23" t="n">
        <f aca="false">'Assumptions &amp; Model'!D24</f>
        <v>104400</v>
      </c>
      <c r="E26" s="33" t="s">
        <v>165</v>
      </c>
    </row>
    <row r="27" customFormat="false" ht="15" hidden="false" customHeight="true" outlineLevel="0" collapsed="false">
      <c r="A27" s="20" t="s">
        <v>166</v>
      </c>
      <c r="B27" s="33" t="s">
        <v>167</v>
      </c>
      <c r="C27" s="34" t="n">
        <f aca="false">'Assumptions &amp; Model'!B27</f>
        <v>4320</v>
      </c>
      <c r="D27" s="23" t="n">
        <f aca="false">'Assumptions &amp; Model'!D27</f>
        <v>32400</v>
      </c>
      <c r="E27" s="33" t="s">
        <v>168</v>
      </c>
    </row>
    <row r="28" customFormat="false" ht="15" hidden="false" customHeight="true" outlineLevel="0" collapsed="false">
      <c r="A28" s="20" t="s">
        <v>169</v>
      </c>
      <c r="B28" s="33" t="s">
        <v>170</v>
      </c>
      <c r="C28" s="34" t="n">
        <f aca="false">'Assumptions &amp; Model'!B30</f>
        <v>3024</v>
      </c>
      <c r="D28" s="23" t="n">
        <f aca="false">'Assumptions &amp; Model'!D30</f>
        <v>37800</v>
      </c>
      <c r="E28" s="33" t="s">
        <v>171</v>
      </c>
    </row>
    <row r="29" customFormat="false" ht="15" hidden="false" customHeight="true" outlineLevel="0" collapsed="false">
      <c r="A29" s="7" t="s">
        <v>172</v>
      </c>
      <c r="C29" s="21" t="n">
        <f aca="false">'Assumptions &amp; Model'!B33</f>
        <v>43500</v>
      </c>
      <c r="D29" s="21" t="n">
        <f aca="false">'Assumptions &amp; Model'!D33</f>
        <v>425160</v>
      </c>
    </row>
    <row r="31" customFormat="false" ht="15" hidden="false" customHeight="true" outlineLevel="0" collapsed="false">
      <c r="A31" s="6" t="s">
        <v>173</v>
      </c>
      <c r="B31" s="6"/>
      <c r="C31" s="6"/>
      <c r="D31" s="6"/>
      <c r="E31" s="6"/>
    </row>
    <row r="32" customFormat="false" ht="15" hidden="false" customHeight="true" outlineLevel="0" collapsed="false">
      <c r="A32" s="4" t="s">
        <v>89</v>
      </c>
      <c r="B32" s="5" t="s">
        <v>90</v>
      </c>
      <c r="C32" s="5" t="s">
        <v>92</v>
      </c>
      <c r="D32" s="5" t="s">
        <v>174</v>
      </c>
      <c r="E32" s="5" t="s">
        <v>175</v>
      </c>
    </row>
    <row r="33" customFormat="false" ht="15" hidden="false" customHeight="true" outlineLevel="0" collapsed="false">
      <c r="A33" s="7" t="s">
        <v>176</v>
      </c>
      <c r="B33" s="35" t="n">
        <f aca="false">'Assumptions &amp; Model'!B36</f>
        <v>0.88</v>
      </c>
      <c r="C33" s="35" t="n">
        <f aca="false">'Assumptions &amp; Model'!D36</f>
        <v>0.88</v>
      </c>
      <c r="D33" s="26" t="n">
        <f aca="false">'Assumptions &amp; Model'!F36</f>
        <v>0.88</v>
      </c>
      <c r="E33" s="36" t="s">
        <v>177</v>
      </c>
    </row>
    <row r="34" customFormat="false" ht="15" hidden="false" customHeight="true" outlineLevel="0" collapsed="false">
      <c r="A34" s="7" t="s">
        <v>178</v>
      </c>
      <c r="B34" s="35" t="n">
        <f aca="false">'Assumptions &amp; Model'!B46</f>
        <v>-0.752183908045977</v>
      </c>
      <c r="C34" s="35" t="n">
        <f aca="false">'Assumptions &amp; Model'!D46</f>
        <v>0.136750399849468</v>
      </c>
      <c r="D34" s="26" t="n">
        <f aca="false">'Assumptions &amp; Model'!F46</f>
        <v>0.523534721485724</v>
      </c>
      <c r="E34" s="36" t="s">
        <v>179</v>
      </c>
    </row>
    <row r="35" customFormat="false" ht="15" hidden="false" customHeight="true" outlineLevel="0" collapsed="false">
      <c r="A35" s="7" t="s">
        <v>180</v>
      </c>
      <c r="B35" s="37" t="n">
        <f aca="false">'Per-User Economics'!B12</f>
        <v>214.4</v>
      </c>
      <c r="C35" s="37" t="n">
        <f aca="false">'Per-User Economics'!C12</f>
        <v>340.5</v>
      </c>
      <c r="D35" s="21" t="n">
        <f aca="false">'Per-User Economics'!D12</f>
        <v>510</v>
      </c>
      <c r="E35" s="36"/>
    </row>
    <row r="36" customFormat="false" ht="15" hidden="false" customHeight="true" outlineLevel="0" collapsed="false">
      <c r="A36" s="7" t="s">
        <v>181</v>
      </c>
      <c r="B36" s="37" t="n">
        <f aca="false">'Per-User Economics'!B20</f>
        <v>753.6</v>
      </c>
      <c r="C36" s="37" t="n">
        <f aca="false">'Per-User Economics'!C20</f>
        <v>964</v>
      </c>
      <c r="D36" s="21" t="n">
        <f aca="false">'Per-User Economics'!D20</f>
        <v>1224</v>
      </c>
      <c r="E36" s="36" t="s">
        <v>182</v>
      </c>
    </row>
    <row r="37" customFormat="false" ht="15" hidden="false" customHeight="true" outlineLevel="0" collapsed="false">
      <c r="A37" s="7" t="s">
        <v>183</v>
      </c>
      <c r="B37" s="38" t="n">
        <f aca="false">'Per-User Economics'!B36</f>
        <v>64.5942857142857</v>
      </c>
      <c r="C37" s="36"/>
      <c r="D37" s="36"/>
      <c r="E37" s="36" t="s">
        <v>184</v>
      </c>
    </row>
    <row r="39" customFormat="false" ht="15" hidden="false" customHeight="true" outlineLevel="0" collapsed="false">
      <c r="A39" s="6" t="s">
        <v>185</v>
      </c>
      <c r="B39" s="6"/>
      <c r="C39" s="6"/>
      <c r="D39" s="6"/>
      <c r="E39" s="6"/>
    </row>
    <row r="41" customFormat="false" ht="15" hidden="false" customHeight="true" outlineLevel="0" collapsed="false">
      <c r="A41" s="11" t="s">
        <v>186</v>
      </c>
      <c r="B41" s="39" t="s">
        <v>187</v>
      </c>
    </row>
    <row r="42" customFormat="false" ht="15" hidden="false" customHeight="true" outlineLevel="0" collapsed="false">
      <c r="A42" s="11" t="s">
        <v>188</v>
      </c>
      <c r="B42" s="39" t="s">
        <v>189</v>
      </c>
    </row>
    <row r="43" customFormat="false" ht="15" hidden="false" customHeight="true" outlineLevel="0" collapsed="false">
      <c r="A43" s="11" t="s">
        <v>190</v>
      </c>
      <c r="B43" s="35" t="n">
        <f aca="false">'Assumptions &amp; Model'!B51</f>
        <v>0.142857142857143</v>
      </c>
    </row>
    <row r="44" customFormat="false" ht="15" hidden="false" customHeight="true" outlineLevel="0" collapsed="false">
      <c r="A44" s="11" t="s">
        <v>191</v>
      </c>
      <c r="B44" s="37" t="n">
        <f aca="false">'Assumptions &amp; Model'!B53</f>
        <v>1700640</v>
      </c>
    </row>
    <row r="45" customFormat="false" ht="15" hidden="false" customHeight="true" outlineLevel="0" collapsed="false">
      <c r="A45" s="11" t="s">
        <v>192</v>
      </c>
      <c r="B45" s="37" t="n">
        <f aca="false">'Assumptions &amp; Model'!B54</f>
        <v>6788880</v>
      </c>
    </row>
    <row r="46" customFormat="false" ht="15" hidden="false" customHeight="true" outlineLevel="0" collapsed="false">
      <c r="A46" s="20" t="s">
        <v>193</v>
      </c>
      <c r="B46" s="23" t="n">
        <f aca="false">'Assumptions &amp; Model'!B55</f>
        <v>242948.571428571</v>
      </c>
    </row>
    <row r="47" customFormat="false" ht="15" hidden="false" customHeight="true" outlineLevel="0" collapsed="false">
      <c r="A47" s="20" t="s">
        <v>194</v>
      </c>
      <c r="B47" s="30" t="n">
        <f aca="false">'Assumptions &amp; Model'!B56</f>
        <v>0.971794285714286</v>
      </c>
    </row>
    <row r="48" customFormat="false" ht="15" hidden="false" customHeight="true" outlineLevel="0" collapsed="false">
      <c r="A48" s="20" t="s">
        <v>195</v>
      </c>
      <c r="B48" s="23" t="n">
        <f aca="false">'Assumptions &amp; Model'!B57</f>
        <v>969840</v>
      </c>
    </row>
    <row r="49" customFormat="false" ht="15" hidden="false" customHeight="true" outlineLevel="0" collapsed="false">
      <c r="A49" s="20" t="s">
        <v>196</v>
      </c>
      <c r="B49" s="30" t="n">
        <f aca="false">'Assumptions &amp; Model'!B58</f>
        <v>3.87936</v>
      </c>
    </row>
    <row r="51" customFormat="false" ht="30" hidden="false" customHeight="true" outlineLevel="0" collapsed="false">
      <c r="A51" s="40" t="s">
        <v>197</v>
      </c>
      <c r="B51" s="40"/>
      <c r="C51" s="40"/>
      <c r="D51" s="40"/>
      <c r="E51" s="40"/>
    </row>
  </sheetData>
  <mergeCells count="9">
    <mergeCell ref="A1:E1"/>
    <mergeCell ref="A2:E2"/>
    <mergeCell ref="A4:E4"/>
    <mergeCell ref="A9:E9"/>
    <mergeCell ref="A14:E14"/>
    <mergeCell ref="A23:E23"/>
    <mergeCell ref="A31:E31"/>
    <mergeCell ref="A39:E39"/>
    <mergeCell ref="A51:E5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2026-06-11T03:13:09Z</dcterms:created>
  <dc:creator>openpyxl</dc:creator>
  <dc:description/>
  <dc:language>en-US</dc:language>
  <cp:lastModifiedBy/>
  <dcterms:modified xsi:type="dcterms:W3CDTF">2026-06-11T05:07:35Z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